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0" yWindow="30" windowWidth="19090" windowHeight="7610"/>
  </bookViews>
  <sheets>
    <sheet name="Operating Expenses" sheetId="1" r:id="rId1"/>
    <sheet name="Balance sheet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20" i="2"/>
  <c r="F51" i="1"/>
  <c r="E51"/>
  <c r="D51"/>
  <c r="C51"/>
  <c r="B51"/>
  <c r="E30"/>
  <c r="B30"/>
  <c r="C30"/>
  <c r="E28"/>
  <c r="D28"/>
  <c r="C28"/>
  <c r="B28"/>
  <c r="D30"/>
  <c r="D29"/>
  <c r="D27"/>
  <c r="F23"/>
  <c r="E62"/>
  <c r="D62"/>
  <c r="C62"/>
  <c r="B62"/>
  <c r="E59"/>
  <c r="D59"/>
  <c r="C59"/>
  <c r="B59"/>
  <c r="E56"/>
  <c r="D56"/>
  <c r="C56"/>
  <c r="B56"/>
  <c r="E55"/>
  <c r="E57" s="1"/>
  <c r="D55"/>
  <c r="D57" s="1"/>
  <c r="C55"/>
  <c r="C57" s="1"/>
  <c r="B55"/>
  <c r="B57" s="1"/>
  <c r="E52"/>
  <c r="D52"/>
  <c r="C52"/>
  <c r="B52"/>
  <c r="A47"/>
  <c r="B48"/>
  <c r="F2" i="2"/>
  <c r="F3"/>
  <c r="F22" i="1" s="1"/>
  <c r="F24" s="1"/>
  <c r="F14"/>
  <c r="G12"/>
  <c r="F12" s="1"/>
  <c r="F10"/>
  <c r="F7"/>
  <c r="F9" s="1"/>
  <c r="F5"/>
  <c r="F12" i="2" s="1"/>
  <c r="F15" s="1"/>
  <c r="F56" i="1" s="1"/>
  <c r="F4"/>
  <c r="E42"/>
  <c r="D42"/>
  <c r="C42"/>
  <c r="B42"/>
  <c r="E39"/>
  <c r="D39"/>
  <c r="C39"/>
  <c r="B39"/>
  <c r="A38"/>
  <c r="E29"/>
  <c r="C29"/>
  <c r="B29"/>
  <c r="E26"/>
  <c r="D26"/>
  <c r="C26"/>
  <c r="B26"/>
  <c r="E23"/>
  <c r="D23"/>
  <c r="C23"/>
  <c r="B23"/>
  <c r="E22"/>
  <c r="D22"/>
  <c r="C22"/>
  <c r="B22"/>
  <c r="E18"/>
  <c r="E60" s="1"/>
  <c r="D18"/>
  <c r="D60" s="1"/>
  <c r="C18"/>
  <c r="C60" s="1"/>
  <c r="B18"/>
  <c r="B60" s="1"/>
  <c r="E20" i="2"/>
  <c r="D20"/>
  <c r="C20"/>
  <c r="B20"/>
  <c r="E18"/>
  <c r="D18"/>
  <c r="C18"/>
  <c r="B18"/>
  <c r="E15"/>
  <c r="D15"/>
  <c r="C15"/>
  <c r="B15"/>
  <c r="E7"/>
  <c r="D7"/>
  <c r="C7"/>
  <c r="B7"/>
  <c r="E5"/>
  <c r="D5"/>
  <c r="C5"/>
  <c r="B5"/>
  <c r="E7" i="1"/>
  <c r="E19" s="1"/>
  <c r="D7"/>
  <c r="D19" s="1"/>
  <c r="C7"/>
  <c r="C19" s="1"/>
  <c r="B7"/>
  <c r="B19" s="1"/>
  <c r="C53" l="1"/>
  <c r="E53"/>
  <c r="B61"/>
  <c r="B63" s="1"/>
  <c r="D61"/>
  <c r="D63" s="1"/>
  <c r="C61"/>
  <c r="C63" s="1"/>
  <c r="E61"/>
  <c r="E63" s="1"/>
  <c r="F62"/>
  <c r="F19"/>
  <c r="F29"/>
  <c r="F26"/>
  <c r="F11"/>
  <c r="F13" s="1"/>
  <c r="F15" s="1"/>
  <c r="F19" i="2" s="1"/>
  <c r="B53" i="1"/>
  <c r="D53"/>
  <c r="C20"/>
  <c r="E20"/>
  <c r="B20"/>
  <c r="D20"/>
  <c r="C9"/>
  <c r="C11" s="1"/>
  <c r="C13" s="1"/>
  <c r="E9"/>
  <c r="E11" s="1"/>
  <c r="E13" s="1"/>
  <c r="C34"/>
  <c r="E34"/>
  <c r="B9"/>
  <c r="B11" s="1"/>
  <c r="B13" s="1"/>
  <c r="D9"/>
  <c r="D11" s="1"/>
  <c r="B34"/>
  <c r="D34"/>
  <c r="F6"/>
  <c r="F4" i="2" s="1"/>
  <c r="F5" s="1"/>
  <c r="F59" i="1" s="1"/>
  <c r="C24"/>
  <c r="C32" s="1"/>
  <c r="E24"/>
  <c r="E32" s="1"/>
  <c r="E35" s="1"/>
  <c r="B24"/>
  <c r="B32" s="1"/>
  <c r="D24"/>
  <c r="D32" s="1"/>
  <c r="D35" s="1"/>
  <c r="C35" l="1"/>
  <c r="F30"/>
  <c r="F18"/>
  <c r="F7" i="2"/>
  <c r="F52" i="1" s="1"/>
  <c r="F53" s="1"/>
  <c r="F55"/>
  <c r="F57" s="1"/>
  <c r="D15"/>
  <c r="D43" s="1"/>
  <c r="D44" s="1"/>
  <c r="D38"/>
  <c r="D40" s="1"/>
  <c r="C38"/>
  <c r="C40" s="1"/>
  <c r="C15"/>
  <c r="C43" s="1"/>
  <c r="C44" s="1"/>
  <c r="B35"/>
  <c r="B15"/>
  <c r="B43" s="1"/>
  <c r="B44" s="1"/>
  <c r="B38"/>
  <c r="B40" s="1"/>
  <c r="E38"/>
  <c r="E40" s="1"/>
  <c r="E15"/>
  <c r="E43" s="1"/>
  <c r="E44" s="1"/>
  <c r="F34" l="1"/>
  <c r="F20"/>
  <c r="F32" s="1"/>
  <c r="F60"/>
  <c r="F61" s="1"/>
  <c r="F63" s="1"/>
  <c r="F35" l="1"/>
  <c r="F18" i="2" l="1"/>
</calcChain>
</file>

<file path=xl/sharedStrings.xml><?xml version="1.0" encoding="utf-8"?>
<sst xmlns="http://schemas.openxmlformats.org/spreadsheetml/2006/main" count="71" uniqueCount="59">
  <si>
    <t>1996 - Q1</t>
  </si>
  <si>
    <t>Net sales</t>
  </si>
  <si>
    <t>Cost of goods sold</t>
  </si>
  <si>
    <t>Beginning inventory</t>
  </si>
  <si>
    <t>Purchases</t>
  </si>
  <si>
    <t>Ending inventory</t>
  </si>
  <si>
    <t>Total COGS</t>
  </si>
  <si>
    <t>Gross profit</t>
  </si>
  <si>
    <t>Operating expense</t>
  </si>
  <si>
    <t>Earnings before interest and taxes</t>
  </si>
  <si>
    <t>Interest expenses</t>
  </si>
  <si>
    <t>Net income</t>
  </si>
  <si>
    <t>Provision for income taxes</t>
  </si>
  <si>
    <t>Cash</t>
  </si>
  <si>
    <t>Accounts receivable</t>
  </si>
  <si>
    <t>Current assets</t>
  </si>
  <si>
    <t>Property</t>
  </si>
  <si>
    <t>Total assets</t>
  </si>
  <si>
    <t>Inventory</t>
  </si>
  <si>
    <t>Notes payable</t>
  </si>
  <si>
    <t>Notes payable bank</t>
  </si>
  <si>
    <t>Notes payable Holtz, current portion</t>
  </si>
  <si>
    <t>Notes payable trade</t>
  </si>
  <si>
    <t>Accounts payable</t>
  </si>
  <si>
    <t>Acrued expenses</t>
  </si>
  <si>
    <t>Term loan, current portion</t>
  </si>
  <si>
    <t>Current liabilities</t>
  </si>
  <si>
    <t>Term loan</t>
  </si>
  <si>
    <t>Total liabilities</t>
  </si>
  <si>
    <t>Notes payable Holtz</t>
  </si>
  <si>
    <t>Net worth</t>
  </si>
  <si>
    <t>Total liabilities and net worth</t>
  </si>
  <si>
    <t>Average inventory</t>
  </si>
  <si>
    <t>Sales</t>
  </si>
  <si>
    <t>Purshases</t>
  </si>
  <si>
    <t>Cash conversion cycle (1+2-3)</t>
  </si>
  <si>
    <t>Finance requirement (for a year)</t>
  </si>
  <si>
    <t>Finance requirement (for a cash conversion cycle)</t>
  </si>
  <si>
    <t>Answer question 2)</t>
  </si>
  <si>
    <t>PBT/Sales</t>
  </si>
  <si>
    <t>Equity</t>
  </si>
  <si>
    <t>Return on equity</t>
  </si>
  <si>
    <t>Answer question 1) &amp; 3)</t>
  </si>
  <si>
    <t>1996 - Full year prediction</t>
  </si>
  <si>
    <t>Answer question 4)</t>
  </si>
  <si>
    <t>Loan estimate</t>
  </si>
  <si>
    <t>Answer question 5)</t>
  </si>
  <si>
    <t>Debt ratio</t>
  </si>
  <si>
    <t>Inventories</t>
  </si>
  <si>
    <t>Current ratio (current assets / current liabilities), Should be &gt; 2)</t>
  </si>
  <si>
    <t>Current assets - inventory</t>
  </si>
  <si>
    <t>Quick ratio (current assets / current liabilities) (should be greater than 1)</t>
  </si>
  <si>
    <t>Accounts + notes payable</t>
  </si>
  <si>
    <t>Net income before taxes</t>
  </si>
  <si>
    <t>Total debt (=liabilities)</t>
  </si>
  <si>
    <t>Comment</t>
  </si>
  <si>
    <t>Receivables conversion period (2)</t>
  </si>
  <si>
    <t>Inventory conversion period (# days inventory) (1)</t>
  </si>
  <si>
    <t>Payables conversion period (3)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</si>
</sst>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2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4" fillId="2" borderId="0" xfId="0" applyFont="1" applyFill="1"/>
    <xf numFmtId="0" fontId="0" fillId="3" borderId="0" xfId="0" applyFill="1"/>
    <xf numFmtId="164" fontId="5" fillId="3" borderId="0" xfId="0" applyNumberFormat="1" applyFont="1" applyFill="1"/>
    <xf numFmtId="2" fontId="0" fillId="0" borderId="0" xfId="0" applyNumberFormat="1"/>
    <xf numFmtId="165" fontId="0" fillId="0" borderId="0" xfId="0" applyNumberFormat="1"/>
    <xf numFmtId="0" fontId="0" fillId="4" borderId="0" xfId="0" applyFill="1"/>
    <xf numFmtId="0" fontId="6" fillId="4" borderId="0" xfId="0" applyFont="1" applyFill="1"/>
    <xf numFmtId="0" fontId="5" fillId="4" borderId="0" xfId="0" applyFont="1" applyFill="1"/>
    <xf numFmtId="0" fontId="6" fillId="3" borderId="0" xfId="0" applyFont="1" applyFill="1"/>
    <xf numFmtId="0" fontId="4" fillId="3" borderId="0" xfId="0" applyFont="1" applyFill="1"/>
    <xf numFmtId="1" fontId="0" fillId="3" borderId="0" xfId="0" applyNumberFormat="1" applyFill="1"/>
    <xf numFmtId="1" fontId="5" fillId="3" borderId="0" xfId="0" applyNumberFormat="1" applyFont="1" applyFill="1"/>
    <xf numFmtId="1" fontId="7" fillId="3" borderId="0" xfId="0" applyNumberFormat="1" applyFont="1" applyFill="1"/>
    <xf numFmtId="1" fontId="0" fillId="0" borderId="0" xfId="0" applyNumberFormat="1"/>
    <xf numFmtId="165" fontId="0" fillId="0" borderId="0" xfId="1" applyNumberFormat="1" applyFont="1"/>
    <xf numFmtId="0" fontId="0" fillId="2" borderId="0" xfId="0" applyFill="1" applyAlignment="1">
      <alignment wrapText="1"/>
    </xf>
    <xf numFmtId="0" fontId="0" fillId="2" borderId="0" xfId="0" applyFill="1" applyAlignment="1">
      <alignment horizontal="left" wrapText="1"/>
    </xf>
    <xf numFmtId="0" fontId="9" fillId="0" borderId="0" xfId="0" applyFont="1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left" wrapText="1"/>
    </xf>
    <xf numFmtId="0" fontId="7" fillId="3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64" fontId="8" fillId="0" borderId="0" xfId="0" applyNumberFormat="1" applyFont="1"/>
    <xf numFmtId="164" fontId="3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zoomScale="115" zoomScaleNormal="115" workbookViewId="0">
      <pane xSplit="1" ySplit="1" topLeftCell="B44" activePane="bottomRight" state="frozen"/>
      <selection pane="topRight" activeCell="B1" sqref="B1"/>
      <selection pane="bottomLeft" activeCell="A2" sqref="A2"/>
      <selection pane="bottomRight" activeCell="F58" sqref="F58"/>
    </sheetView>
  </sheetViews>
  <sheetFormatPr defaultRowHeight="14.5"/>
  <cols>
    <col min="1" max="1" width="41.90625" style="24" customWidth="1"/>
    <col min="2" max="5" width="10.26953125" bestFit="1" customWidth="1"/>
    <col min="6" max="6" width="19.453125" customWidth="1"/>
  </cols>
  <sheetData>
    <row r="1" spans="1:7">
      <c r="A1" s="17"/>
      <c r="B1" s="2">
        <v>1993</v>
      </c>
      <c r="C1" s="2">
        <v>1994</v>
      </c>
      <c r="D1" s="2">
        <v>1995</v>
      </c>
      <c r="E1" s="2" t="s">
        <v>0</v>
      </c>
      <c r="F1" s="11" t="s">
        <v>43</v>
      </c>
    </row>
    <row r="2" spans="1:7">
      <c r="A2" s="17" t="s">
        <v>1</v>
      </c>
      <c r="B2" s="1">
        <v>2921</v>
      </c>
      <c r="C2" s="1">
        <v>3477</v>
      </c>
      <c r="D2" s="1">
        <v>4519</v>
      </c>
      <c r="E2" s="1">
        <v>1062</v>
      </c>
      <c r="F2" s="3">
        <v>5500</v>
      </c>
    </row>
    <row r="3" spans="1:7">
      <c r="A3" s="17" t="s">
        <v>2</v>
      </c>
      <c r="B3" s="1"/>
      <c r="C3" s="1"/>
      <c r="D3" s="1"/>
      <c r="E3" s="1"/>
      <c r="F3" s="3"/>
    </row>
    <row r="4" spans="1:7">
      <c r="A4" s="18" t="s">
        <v>3</v>
      </c>
      <c r="B4" s="1">
        <v>330</v>
      </c>
      <c r="C4" s="1">
        <v>337</v>
      </c>
      <c r="D4" s="1">
        <v>432</v>
      </c>
      <c r="E4" s="1">
        <v>587</v>
      </c>
      <c r="F4" s="3">
        <f>E6</f>
        <v>607</v>
      </c>
    </row>
    <row r="5" spans="1:7">
      <c r="A5" s="18" t="s">
        <v>4</v>
      </c>
      <c r="B5" s="1">
        <v>2209</v>
      </c>
      <c r="C5" s="1">
        <v>2729</v>
      </c>
      <c r="D5" s="1">
        <v>3569</v>
      </c>
      <c r="E5" s="1">
        <v>819</v>
      </c>
      <c r="F5" s="12">
        <f>F2/1.3</f>
        <v>4230.7692307692305</v>
      </c>
    </row>
    <row r="6" spans="1:7">
      <c r="A6" s="18" t="s">
        <v>5</v>
      </c>
      <c r="B6" s="1">
        <v>337</v>
      </c>
      <c r="C6" s="1">
        <v>432</v>
      </c>
      <c r="D6" s="1">
        <v>587</v>
      </c>
      <c r="E6" s="1">
        <v>607</v>
      </c>
      <c r="F6" s="12">
        <f>F5-F7+F4</f>
        <v>712.76923076923049</v>
      </c>
    </row>
    <row r="7" spans="1:7">
      <c r="A7" s="18" t="s">
        <v>6</v>
      </c>
      <c r="B7" s="1">
        <f>SUM(B4:B5)-B6</f>
        <v>2202</v>
      </c>
      <c r="C7" s="1">
        <f>SUM(C4:C5)-C6</f>
        <v>2634</v>
      </c>
      <c r="D7" s="1">
        <f>SUM(D4:D5)-D6</f>
        <v>3414</v>
      </c>
      <c r="E7" s="1">
        <f>SUM(E4:E5)-E6</f>
        <v>799</v>
      </c>
      <c r="F7" s="3">
        <f>F2*0.75</f>
        <v>4125</v>
      </c>
    </row>
    <row r="8" spans="1:7">
      <c r="A8" s="17"/>
      <c r="B8" s="1"/>
      <c r="C8" s="1"/>
      <c r="D8" s="1"/>
      <c r="E8" s="1"/>
      <c r="F8" s="3"/>
    </row>
    <row r="9" spans="1:7">
      <c r="A9" s="18" t="s">
        <v>7</v>
      </c>
      <c r="B9" s="1">
        <f>B2-B7</f>
        <v>719</v>
      </c>
      <c r="C9" s="1">
        <f>C2-C7</f>
        <v>843</v>
      </c>
      <c r="D9" s="1">
        <f>D2-D7</f>
        <v>1105</v>
      </c>
      <c r="E9" s="1">
        <f>E2-E7</f>
        <v>263</v>
      </c>
      <c r="F9" s="3">
        <f>F2-F7</f>
        <v>1375</v>
      </c>
    </row>
    <row r="10" spans="1:7">
      <c r="A10" s="17" t="s">
        <v>8</v>
      </c>
      <c r="B10" s="1">
        <v>622</v>
      </c>
      <c r="C10" s="1">
        <v>717</v>
      </c>
      <c r="D10" s="1">
        <v>940</v>
      </c>
      <c r="E10" s="1">
        <v>244</v>
      </c>
      <c r="F10" s="12">
        <f>0.215*F2</f>
        <v>1182.5</v>
      </c>
    </row>
    <row r="11" spans="1:7">
      <c r="A11" s="17" t="s">
        <v>9</v>
      </c>
      <c r="B11" s="1">
        <f>B9-B10</f>
        <v>97</v>
      </c>
      <c r="C11" s="1">
        <f>C9-C10</f>
        <v>126</v>
      </c>
      <c r="D11" s="1">
        <f>D9-D10</f>
        <v>165</v>
      </c>
      <c r="E11" s="1">
        <f>E9-E10</f>
        <v>19</v>
      </c>
      <c r="F11" s="12">
        <f>F9-F10</f>
        <v>192.5</v>
      </c>
    </row>
    <row r="12" spans="1:7">
      <c r="A12" s="17" t="s">
        <v>10</v>
      </c>
      <c r="B12" s="1">
        <v>23</v>
      </c>
      <c r="C12" s="1">
        <v>42</v>
      </c>
      <c r="D12" s="1">
        <v>56</v>
      </c>
      <c r="E12" s="1">
        <v>13</v>
      </c>
      <c r="F12" s="12">
        <f>399*G12</f>
        <v>57.292307692307688</v>
      </c>
      <c r="G12">
        <f>D12/'Balance sheet'!D9</f>
        <v>0.14358974358974358</v>
      </c>
    </row>
    <row r="13" spans="1:7">
      <c r="A13" s="17" t="s">
        <v>53</v>
      </c>
      <c r="B13" s="1">
        <f>B11-B12</f>
        <v>74</v>
      </c>
      <c r="C13" s="1">
        <f>C11-C12</f>
        <v>84</v>
      </c>
      <c r="D13" s="1">
        <v>99</v>
      </c>
      <c r="E13" s="1">
        <f>E11-E12</f>
        <v>6</v>
      </c>
      <c r="F13" s="12">
        <f>F11-F12</f>
        <v>135.2076923076923</v>
      </c>
    </row>
    <row r="14" spans="1:7">
      <c r="A14" s="17" t="s">
        <v>12</v>
      </c>
      <c r="B14" s="1">
        <v>14</v>
      </c>
      <c r="C14" s="1">
        <v>16</v>
      </c>
      <c r="D14" s="1">
        <v>22</v>
      </c>
      <c r="E14" s="1">
        <v>1</v>
      </c>
      <c r="F14" s="12">
        <f>(50000*0.15+25000*0.25+25000*0.34+35000*0.39)/1000</f>
        <v>35.9</v>
      </c>
    </row>
    <row r="15" spans="1:7">
      <c r="A15" s="17" t="s">
        <v>11</v>
      </c>
      <c r="B15" s="1">
        <f>B13-B14</f>
        <v>60</v>
      </c>
      <c r="C15" s="1">
        <f>C13-C14</f>
        <v>68</v>
      </c>
      <c r="D15" s="1">
        <f>D13-D14</f>
        <v>77</v>
      </c>
      <c r="E15" s="1">
        <f>E13-E14</f>
        <v>5</v>
      </c>
      <c r="F15" s="12">
        <f>F13-F14</f>
        <v>99.307692307692292</v>
      </c>
    </row>
    <row r="17" spans="1:6" ht="15.5">
      <c r="A17" s="19" t="s">
        <v>42</v>
      </c>
    </row>
    <row r="18" spans="1:6">
      <c r="A18" s="20" t="s">
        <v>32</v>
      </c>
      <c r="B18" s="3">
        <f>(B4+B6)/2</f>
        <v>333.5</v>
      </c>
      <c r="C18" s="3">
        <f>(C4+C6)/2</f>
        <v>384.5</v>
      </c>
      <c r="D18" s="3">
        <f>(D4+D6)/2</f>
        <v>509.5</v>
      </c>
      <c r="E18" s="3">
        <f>(E4+E6)/2</f>
        <v>597</v>
      </c>
      <c r="F18" s="12">
        <f>(F4+F6)/2</f>
        <v>659.88461538461524</v>
      </c>
    </row>
    <row r="19" spans="1:6">
      <c r="A19" s="21" t="s">
        <v>6</v>
      </c>
      <c r="B19" s="3">
        <f>B7</f>
        <v>2202</v>
      </c>
      <c r="C19" s="3">
        <f>C7</f>
        <v>2634</v>
      </c>
      <c r="D19" s="3">
        <f>D7</f>
        <v>3414</v>
      </c>
      <c r="E19" s="3">
        <f>E7</f>
        <v>799</v>
      </c>
      <c r="F19" s="3">
        <f>F7</f>
        <v>4125</v>
      </c>
    </row>
    <row r="20" spans="1:6" ht="29">
      <c r="A20" s="22" t="s">
        <v>57</v>
      </c>
      <c r="B20" s="4">
        <f>B18/B19*360</f>
        <v>54.523160762942773</v>
      </c>
      <c r="C20" s="4">
        <f>C18/C19*360</f>
        <v>52.551252847380411</v>
      </c>
      <c r="D20" s="4">
        <f>D18/D19*360</f>
        <v>53.725834797891039</v>
      </c>
      <c r="E20" s="4">
        <f>E18/E19*360/4</f>
        <v>67.246558197747177</v>
      </c>
      <c r="F20" s="4">
        <f>F18/F19*360</f>
        <v>57.589930069930062</v>
      </c>
    </row>
    <row r="21" spans="1:6">
      <c r="A21" s="20"/>
      <c r="B21" s="3"/>
      <c r="C21" s="3"/>
      <c r="D21" s="3"/>
      <c r="E21" s="3"/>
    </row>
    <row r="22" spans="1:6">
      <c r="A22" s="20" t="s">
        <v>14</v>
      </c>
      <c r="B22" s="3">
        <f>'Balance sheet'!B3</f>
        <v>306</v>
      </c>
      <c r="C22" s="3">
        <f>'Balance sheet'!C3</f>
        <v>411</v>
      </c>
      <c r="D22" s="3">
        <f>'Balance sheet'!D3</f>
        <v>606</v>
      </c>
      <c r="E22" s="3">
        <f>'Balance sheet'!E3</f>
        <v>583</v>
      </c>
      <c r="F22" s="3">
        <f>'Balance sheet'!F3</f>
        <v>715</v>
      </c>
    </row>
    <row r="23" spans="1:6">
      <c r="A23" s="20" t="s">
        <v>33</v>
      </c>
      <c r="B23" s="3">
        <f>B2</f>
        <v>2921</v>
      </c>
      <c r="C23" s="3">
        <f>C2</f>
        <v>3477</v>
      </c>
      <c r="D23" s="3">
        <f>D2</f>
        <v>4519</v>
      </c>
      <c r="E23" s="3">
        <f>E2</f>
        <v>1062</v>
      </c>
      <c r="F23" s="3">
        <f>F2</f>
        <v>5500</v>
      </c>
    </row>
    <row r="24" spans="1:6">
      <c r="A24" s="22" t="s">
        <v>56</v>
      </c>
      <c r="B24" s="4">
        <f>B22/B23*360</f>
        <v>37.713111947963029</v>
      </c>
      <c r="C24" s="4">
        <f>C22/C23*360</f>
        <v>42.553925798101815</v>
      </c>
      <c r="D24" s="4">
        <f>D22/D23*360</f>
        <v>48.276167293649031</v>
      </c>
      <c r="E24" s="4">
        <f>E22/E23*360/4</f>
        <v>49.406779661016948</v>
      </c>
      <c r="F24" s="4">
        <f>F22/F23*360</f>
        <v>46.800000000000004</v>
      </c>
    </row>
    <row r="25" spans="1:6">
      <c r="A25" s="20"/>
      <c r="B25" s="3"/>
      <c r="C25" s="3"/>
      <c r="D25" s="3"/>
      <c r="E25" s="3"/>
    </row>
    <row r="26" spans="1:6">
      <c r="A26" s="20" t="s">
        <v>23</v>
      </c>
      <c r="B26" s="3">
        <f>'Balance sheet'!B12</f>
        <v>213</v>
      </c>
      <c r="C26" s="3">
        <f>'Balance sheet'!C12</f>
        <v>340</v>
      </c>
      <c r="D26" s="3">
        <f>'Balance sheet'!D12</f>
        <v>376</v>
      </c>
      <c r="E26" s="3">
        <f>'Balance sheet'!E12</f>
        <v>364</v>
      </c>
      <c r="F26" s="12">
        <f>'Balance sheet'!F12</f>
        <v>470.08547008547004</v>
      </c>
    </row>
    <row r="27" spans="1:6">
      <c r="A27" s="20" t="s">
        <v>19</v>
      </c>
      <c r="B27" s="3"/>
      <c r="C27" s="3"/>
      <c r="D27" s="3">
        <f>'Balance sheet'!D11</f>
        <v>127</v>
      </c>
      <c r="E27" s="3"/>
      <c r="F27" s="12"/>
    </row>
    <row r="28" spans="1:6">
      <c r="A28" s="20" t="s">
        <v>52</v>
      </c>
      <c r="B28" s="3">
        <f>SUM(B26:B27)</f>
        <v>213</v>
      </c>
      <c r="C28" s="3">
        <f>SUM(C26:C27)</f>
        <v>340</v>
      </c>
      <c r="D28" s="3">
        <f>SUM(D26:D27)</f>
        <v>503</v>
      </c>
      <c r="E28" s="3">
        <f>SUM(E26:E27)</f>
        <v>364</v>
      </c>
      <c r="F28" s="12"/>
    </row>
    <row r="29" spans="1:6">
      <c r="A29" s="20" t="s">
        <v>34</v>
      </c>
      <c r="B29" s="3">
        <f>B5</f>
        <v>2209</v>
      </c>
      <c r="C29" s="3">
        <f>C5</f>
        <v>2729</v>
      </c>
      <c r="D29" s="3">
        <f>D5</f>
        <v>3569</v>
      </c>
      <c r="E29" s="3">
        <f>E5</f>
        <v>819</v>
      </c>
      <c r="F29" s="12">
        <f>F5</f>
        <v>4230.7692307692305</v>
      </c>
    </row>
    <row r="30" spans="1:6">
      <c r="A30" s="22" t="s">
        <v>58</v>
      </c>
      <c r="B30" s="4">
        <f>B28/B29*360</f>
        <v>34.712539610683571</v>
      </c>
      <c r="C30" s="4">
        <f>C28/C29*360</f>
        <v>44.851593990472701</v>
      </c>
      <c r="D30" s="4">
        <f>D28/D29*360</f>
        <v>50.736901092743068</v>
      </c>
      <c r="E30" s="4">
        <f>E28/E29*360/4</f>
        <v>40</v>
      </c>
      <c r="F30" s="4">
        <f>F26/F29*360</f>
        <v>40</v>
      </c>
    </row>
    <row r="31" spans="1:6">
      <c r="A31" s="20"/>
      <c r="B31" s="3"/>
      <c r="C31" s="3"/>
      <c r="D31" s="3"/>
      <c r="E31" s="3"/>
    </row>
    <row r="32" spans="1:6">
      <c r="A32" s="22" t="s">
        <v>35</v>
      </c>
      <c r="B32" s="4">
        <f>B20+B24-B30</f>
        <v>57.523733100222238</v>
      </c>
      <c r="C32" s="4">
        <f>C20+C24-C30</f>
        <v>50.253584655009526</v>
      </c>
      <c r="D32" s="4">
        <f>D20+D24-D30</f>
        <v>51.26510099879701</v>
      </c>
      <c r="E32" s="4">
        <f>E20+E24-E30</f>
        <v>76.653337858764132</v>
      </c>
      <c r="F32" s="4">
        <f>F20+F24-F30</f>
        <v>64.389930069930074</v>
      </c>
    </row>
    <row r="34" spans="1:6">
      <c r="A34" s="23" t="s">
        <v>36</v>
      </c>
      <c r="B34">
        <f>B18+B22-B26</f>
        <v>426.5</v>
      </c>
      <c r="C34">
        <f>C18+C22-C26</f>
        <v>455.5</v>
      </c>
      <c r="D34">
        <f>D18+D22-D26</f>
        <v>739.5</v>
      </c>
      <c r="E34">
        <f>E18+E22-E26</f>
        <v>816</v>
      </c>
      <c r="F34" s="15">
        <f>F18+F22-F26</f>
        <v>904.79914529914527</v>
      </c>
    </row>
    <row r="35" spans="1:6" ht="29">
      <c r="A35" s="23" t="s">
        <v>37</v>
      </c>
      <c r="B35" s="5">
        <f>B34/B32</f>
        <v>7.4143310424050393</v>
      </c>
      <c r="C35" s="5">
        <f>C34/C32</f>
        <v>9.0640300214801393</v>
      </c>
      <c r="D35" s="5">
        <f>D34/D32</f>
        <v>14.425017908720264</v>
      </c>
      <c r="E35" s="5">
        <f>E34/E32</f>
        <v>10.645328994068104</v>
      </c>
      <c r="F35" s="5">
        <f>F34/F32</f>
        <v>14.051873395676882</v>
      </c>
    </row>
    <row r="37" spans="1:6" ht="15.5">
      <c r="A37" s="19" t="s">
        <v>38</v>
      </c>
    </row>
    <row r="38" spans="1:6">
      <c r="A38" s="24" t="str">
        <f>A13</f>
        <v>Net income before taxes</v>
      </c>
      <c r="B38">
        <f>B13</f>
        <v>74</v>
      </c>
      <c r="C38">
        <f>C13</f>
        <v>84</v>
      </c>
      <c r="D38">
        <f>D13</f>
        <v>99</v>
      </c>
      <c r="E38">
        <f>E13</f>
        <v>6</v>
      </c>
    </row>
    <row r="39" spans="1:6">
      <c r="A39" s="24" t="s">
        <v>33</v>
      </c>
      <c r="B39">
        <f>B2</f>
        <v>2921</v>
      </c>
      <c r="C39">
        <f>C2</f>
        <v>3477</v>
      </c>
      <c r="D39">
        <f>D2</f>
        <v>4519</v>
      </c>
      <c r="E39">
        <f>E2</f>
        <v>1062</v>
      </c>
    </row>
    <row r="40" spans="1:6">
      <c r="A40" s="23" t="s">
        <v>39</v>
      </c>
      <c r="B40" s="6">
        <f>B38/B39</f>
        <v>2.5333789798014379E-2</v>
      </c>
      <c r="C40" s="6">
        <f>C38/C39</f>
        <v>2.4158757549611734E-2</v>
      </c>
      <c r="D40" s="6">
        <f>D38/D39</f>
        <v>2.1907501659659216E-2</v>
      </c>
      <c r="E40" s="6">
        <f>E38/E39</f>
        <v>5.6497175141242938E-3</v>
      </c>
      <c r="F40" s="6"/>
    </row>
    <row r="42" spans="1:6">
      <c r="A42" s="24" t="s">
        <v>40</v>
      </c>
      <c r="B42">
        <f>'Balance sheet'!B19</f>
        <v>504</v>
      </c>
      <c r="C42">
        <f>'Balance sheet'!C19</f>
        <v>372</v>
      </c>
      <c r="D42">
        <f>'Balance sheet'!D19</f>
        <v>494</v>
      </c>
      <c r="E42">
        <f>'Balance sheet'!E19</f>
        <v>454</v>
      </c>
    </row>
    <row r="43" spans="1:6">
      <c r="A43" s="17" t="s">
        <v>11</v>
      </c>
      <c r="B43">
        <f>B15</f>
        <v>60</v>
      </c>
      <c r="C43">
        <f>C15</f>
        <v>68</v>
      </c>
      <c r="D43">
        <f>D15</f>
        <v>77</v>
      </c>
      <c r="E43">
        <f>E15</f>
        <v>5</v>
      </c>
    </row>
    <row r="44" spans="1:6">
      <c r="A44" s="23" t="s">
        <v>41</v>
      </c>
      <c r="B44" s="6">
        <f>B43/B42</f>
        <v>0.11904761904761904</v>
      </c>
      <c r="C44" s="6">
        <f>C43/C42</f>
        <v>0.18279569892473119</v>
      </c>
      <c r="D44" s="6">
        <f>D43/D42</f>
        <v>0.15587044534412955</v>
      </c>
      <c r="E44" s="6">
        <f>E43/E42</f>
        <v>1.1013215859030838E-2</v>
      </c>
    </row>
    <row r="46" spans="1:6">
      <c r="A46" s="25" t="s">
        <v>44</v>
      </c>
    </row>
    <row r="47" spans="1:6">
      <c r="A47" s="24" t="str">
        <f>'Balance sheet'!A7</f>
        <v>Total assets</v>
      </c>
    </row>
    <row r="48" spans="1:6">
      <c r="A48" s="24" t="s">
        <v>45</v>
      </c>
      <c r="B48" s="15">
        <f>'Balance sheet'!F9</f>
        <v>524</v>
      </c>
    </row>
    <row r="50" spans="1:6">
      <c r="A50" s="25" t="s">
        <v>46</v>
      </c>
    </row>
    <row r="51" spans="1:6">
      <c r="A51" s="24" t="s">
        <v>54</v>
      </c>
      <c r="B51">
        <f>'Balance sheet'!B18</f>
        <v>415</v>
      </c>
      <c r="C51">
        <f>'Balance sheet'!C18</f>
        <v>785</v>
      </c>
      <c r="D51">
        <f>'Balance sheet'!D18</f>
        <v>1188</v>
      </c>
      <c r="E51">
        <f>'Balance sheet'!E18</f>
        <v>1173</v>
      </c>
      <c r="F51">
        <f>'Balance sheet'!F18</f>
        <v>1284.08547008547</v>
      </c>
    </row>
    <row r="52" spans="1:6">
      <c r="A52" s="24" t="s">
        <v>17</v>
      </c>
      <c r="B52">
        <f>SUM('Balance sheet'!B7)</f>
        <v>919</v>
      </c>
      <c r="C52">
        <f>SUM('Balance sheet'!C7)</f>
        <v>1157</v>
      </c>
      <c r="D52">
        <f>SUM('Balance sheet'!D7)</f>
        <v>1637</v>
      </c>
      <c r="E52">
        <f>SUM('Balance sheet'!E7)</f>
        <v>1627</v>
      </c>
      <c r="F52" s="15">
        <f>SUM('Balance sheet'!F7)</f>
        <v>1877.7692307692305</v>
      </c>
    </row>
    <row r="53" spans="1:6">
      <c r="A53" s="23" t="s">
        <v>47</v>
      </c>
      <c r="B53" s="16">
        <f>B51/B52</f>
        <v>0.45157780195865072</v>
      </c>
      <c r="C53" s="16">
        <f>C51/C52</f>
        <v>0.67847882454624031</v>
      </c>
      <c r="D53" s="16">
        <f>D51/D52</f>
        <v>0.72571777642028101</v>
      </c>
      <c r="E53" s="16">
        <f>E51/E52</f>
        <v>0.72095881991395205</v>
      </c>
      <c r="F53" s="16">
        <f>F51/F52</f>
        <v>0.68383561145021143</v>
      </c>
    </row>
    <row r="55" spans="1:6">
      <c r="A55" s="24" t="s">
        <v>15</v>
      </c>
      <c r="B55">
        <f>'Balance sheet'!B5</f>
        <v>686</v>
      </c>
      <c r="C55">
        <f>'Balance sheet'!C5</f>
        <v>895</v>
      </c>
      <c r="D55">
        <f>'Balance sheet'!D5</f>
        <v>1249</v>
      </c>
      <c r="E55">
        <f>'Balance sheet'!E5</f>
        <v>1243</v>
      </c>
      <c r="F55" s="15">
        <f>'Balance sheet'!F5</f>
        <v>1493.7692307692305</v>
      </c>
    </row>
    <row r="56" spans="1:6">
      <c r="A56" s="24" t="s">
        <v>26</v>
      </c>
      <c r="B56">
        <f>'Balance sheet'!B15</f>
        <v>275</v>
      </c>
      <c r="C56">
        <f>'Balance sheet'!C15</f>
        <v>565</v>
      </c>
      <c r="D56">
        <f>'Balance sheet'!D15</f>
        <v>1088</v>
      </c>
      <c r="E56">
        <f>'Balance sheet'!E15</f>
        <v>1073</v>
      </c>
      <c r="F56" s="15">
        <f>'Balance sheet'!F15</f>
        <v>1204.08547008547</v>
      </c>
    </row>
    <row r="57" spans="1:6" ht="29">
      <c r="A57" s="23" t="s">
        <v>49</v>
      </c>
      <c r="B57" s="26">
        <f>B55/B56</f>
        <v>2.4945454545454546</v>
      </c>
      <c r="C57" s="27">
        <f>C55/C56</f>
        <v>1.584070796460177</v>
      </c>
      <c r="D57" s="27">
        <f>D55/D56</f>
        <v>1.1479779411764706</v>
      </c>
      <c r="E57" s="27">
        <f>E55/E56</f>
        <v>1.1584342963653309</v>
      </c>
      <c r="F57" s="27">
        <f>F55/F56</f>
        <v>1.2405840514487712</v>
      </c>
    </row>
    <row r="59" spans="1:6">
      <c r="A59" s="24" t="s">
        <v>15</v>
      </c>
      <c r="B59">
        <f>'Balance sheet'!B5</f>
        <v>686</v>
      </c>
      <c r="C59">
        <f>'Balance sheet'!C5</f>
        <v>895</v>
      </c>
      <c r="D59">
        <f>'Balance sheet'!D5</f>
        <v>1249</v>
      </c>
      <c r="E59">
        <f>'Balance sheet'!E5</f>
        <v>1243</v>
      </c>
      <c r="F59" s="15">
        <f>'Balance sheet'!F5</f>
        <v>1493.7692307692305</v>
      </c>
    </row>
    <row r="60" spans="1:6">
      <c r="A60" s="24" t="s">
        <v>48</v>
      </c>
      <c r="B60">
        <f>B18</f>
        <v>333.5</v>
      </c>
      <c r="C60">
        <f>C18</f>
        <v>384.5</v>
      </c>
      <c r="D60">
        <f>D18</f>
        <v>509.5</v>
      </c>
      <c r="E60">
        <f>E18</f>
        <v>597</v>
      </c>
      <c r="F60" s="15">
        <f>F18</f>
        <v>659.88461538461524</v>
      </c>
    </row>
    <row r="61" spans="1:6">
      <c r="A61" s="24" t="s">
        <v>50</v>
      </c>
      <c r="B61">
        <f>B59-B60</f>
        <v>352.5</v>
      </c>
      <c r="C61">
        <f>C59-C60</f>
        <v>510.5</v>
      </c>
      <c r="D61">
        <f>D59-D60</f>
        <v>739.5</v>
      </c>
      <c r="E61">
        <f>E59-E60</f>
        <v>646</v>
      </c>
      <c r="F61" s="15">
        <f>F59-F60</f>
        <v>833.88461538461524</v>
      </c>
    </row>
    <row r="62" spans="1:6">
      <c r="A62" s="24" t="s">
        <v>26</v>
      </c>
      <c r="B62">
        <f>'Balance sheet'!B15</f>
        <v>275</v>
      </c>
      <c r="C62">
        <f>'Balance sheet'!C15</f>
        <v>565</v>
      </c>
      <c r="D62">
        <f>'Balance sheet'!D15</f>
        <v>1088</v>
      </c>
      <c r="E62">
        <f>'Balance sheet'!E15</f>
        <v>1073</v>
      </c>
      <c r="F62" s="15">
        <f>'Balance sheet'!F15</f>
        <v>1204.08547008547</v>
      </c>
    </row>
    <row r="63" spans="1:6" ht="29">
      <c r="A63" s="23" t="s">
        <v>51</v>
      </c>
      <c r="B63" s="26">
        <f>B61/B62</f>
        <v>1.2818181818181817</v>
      </c>
      <c r="C63" s="27">
        <f>C61/C62</f>
        <v>0.90353982300884961</v>
      </c>
      <c r="D63" s="27">
        <f>D61/D62</f>
        <v>0.6796875</v>
      </c>
      <c r="E63" s="27">
        <f>E61/E62</f>
        <v>0.60205032618825727</v>
      </c>
      <c r="F63" s="27">
        <f>F61/F62</f>
        <v>0.69254603273754589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B20" sqref="B20"/>
    </sheetView>
  </sheetViews>
  <sheetFormatPr defaultRowHeight="14.5"/>
  <cols>
    <col min="1" max="1" width="37.54296875" customWidth="1"/>
    <col min="4" max="4" width="8.7265625" customWidth="1"/>
    <col min="5" max="5" width="11.1796875" customWidth="1"/>
    <col min="6" max="6" width="30.6328125" customWidth="1"/>
    <col min="7" max="7" width="37.1796875" customWidth="1"/>
  </cols>
  <sheetData>
    <row r="1" spans="1:7" ht="18.5">
      <c r="A1" s="7"/>
      <c r="B1" s="8">
        <v>1993</v>
      </c>
      <c r="C1" s="8">
        <v>1994</v>
      </c>
      <c r="D1" s="8">
        <v>1995</v>
      </c>
      <c r="E1" s="8" t="s">
        <v>0</v>
      </c>
      <c r="F1" s="10" t="s">
        <v>43</v>
      </c>
      <c r="G1" s="10" t="s">
        <v>55</v>
      </c>
    </row>
    <row r="2" spans="1:7">
      <c r="A2" s="7" t="s">
        <v>13</v>
      </c>
      <c r="B2" s="7">
        <v>43</v>
      </c>
      <c r="C2" s="7">
        <v>52</v>
      </c>
      <c r="D2" s="7">
        <v>56</v>
      </c>
      <c r="E2" s="7">
        <v>53</v>
      </c>
      <c r="F2" s="3">
        <f>'Operating Expenses'!F2*0.012</f>
        <v>66</v>
      </c>
    </row>
    <row r="3" spans="1:7">
      <c r="A3" s="7" t="s">
        <v>14</v>
      </c>
      <c r="B3" s="7">
        <v>306</v>
      </c>
      <c r="C3" s="7">
        <v>411</v>
      </c>
      <c r="D3" s="7">
        <v>606</v>
      </c>
      <c r="E3" s="7">
        <v>583</v>
      </c>
      <c r="F3" s="3">
        <f>'Operating Expenses'!F2*0.13</f>
        <v>715</v>
      </c>
    </row>
    <row r="4" spans="1:7">
      <c r="A4" s="7" t="s">
        <v>18</v>
      </c>
      <c r="B4" s="7">
        <v>337</v>
      </c>
      <c r="C4" s="7">
        <v>432</v>
      </c>
      <c r="D4" s="7">
        <v>587</v>
      </c>
      <c r="E4" s="7">
        <v>607</v>
      </c>
      <c r="F4" s="12">
        <f>'Operating Expenses'!F6</f>
        <v>712.76923076923049</v>
      </c>
    </row>
    <row r="5" spans="1:7">
      <c r="A5" s="7" t="s">
        <v>15</v>
      </c>
      <c r="B5" s="9">
        <f>SUM(B2:B4)</f>
        <v>686</v>
      </c>
      <c r="C5" s="9">
        <f>SUM(C2:C4)</f>
        <v>895</v>
      </c>
      <c r="D5" s="9">
        <f>SUM(D2:D4)</f>
        <v>1249</v>
      </c>
      <c r="E5" s="9">
        <f>SUM(E2:E4)</f>
        <v>1243</v>
      </c>
      <c r="F5" s="13">
        <f>SUM(F2:F4)</f>
        <v>1493.7692307692305</v>
      </c>
    </row>
    <row r="6" spans="1:7">
      <c r="A6" s="7" t="s">
        <v>16</v>
      </c>
      <c r="B6" s="7">
        <v>233</v>
      </c>
      <c r="C6" s="7">
        <v>262</v>
      </c>
      <c r="D6" s="7">
        <v>388</v>
      </c>
      <c r="E6" s="7">
        <v>384</v>
      </c>
      <c r="F6" s="3">
        <v>384</v>
      </c>
    </row>
    <row r="7" spans="1:7">
      <c r="A7" s="7" t="s">
        <v>17</v>
      </c>
      <c r="B7" s="9">
        <f>SUM(B5:B6)</f>
        <v>919</v>
      </c>
      <c r="C7" s="9">
        <f>SUM(C5:C6)</f>
        <v>1157</v>
      </c>
      <c r="D7" s="9">
        <f>SUM(D5:D6)</f>
        <v>1637</v>
      </c>
      <c r="E7" s="9">
        <f>SUM(E5:E6)</f>
        <v>1627</v>
      </c>
      <c r="F7" s="13">
        <f>SUM(F5:F6)</f>
        <v>1877.7692307692305</v>
      </c>
    </row>
    <row r="8" spans="1:7">
      <c r="A8" s="7"/>
      <c r="B8" s="7"/>
      <c r="C8" s="7"/>
      <c r="D8" s="7"/>
      <c r="E8" s="7"/>
      <c r="F8" s="3"/>
    </row>
    <row r="9" spans="1:7">
      <c r="A9" s="7" t="s">
        <v>20</v>
      </c>
      <c r="B9" s="7">
        <v>0</v>
      </c>
      <c r="C9" s="7">
        <v>60</v>
      </c>
      <c r="D9" s="7">
        <v>390</v>
      </c>
      <c r="E9" s="7">
        <v>399</v>
      </c>
      <c r="F9" s="14">
        <v>524</v>
      </c>
      <c r="G9" s="14"/>
    </row>
    <row r="10" spans="1:7">
      <c r="A10" s="7" t="s">
        <v>21</v>
      </c>
      <c r="B10" s="7">
        <v>0</v>
      </c>
      <c r="C10" s="7">
        <v>100</v>
      </c>
      <c r="D10" s="7">
        <v>100</v>
      </c>
      <c r="E10" s="7">
        <v>100</v>
      </c>
      <c r="F10" s="3">
        <v>0</v>
      </c>
    </row>
    <row r="11" spans="1:7">
      <c r="A11" s="7" t="s">
        <v>22</v>
      </c>
      <c r="B11" s="7">
        <v>0</v>
      </c>
      <c r="C11" s="7">
        <v>0</v>
      </c>
      <c r="D11" s="7">
        <v>127</v>
      </c>
      <c r="E11" s="7">
        <v>123</v>
      </c>
      <c r="F11" s="3">
        <v>123</v>
      </c>
    </row>
    <row r="12" spans="1:7">
      <c r="A12" s="7" t="s">
        <v>23</v>
      </c>
      <c r="B12" s="7">
        <v>213</v>
      </c>
      <c r="C12" s="7">
        <v>340</v>
      </c>
      <c r="D12" s="7">
        <v>376</v>
      </c>
      <c r="E12" s="7">
        <v>364</v>
      </c>
      <c r="F12" s="12">
        <f>40/360*'Operating Expenses'!F5</f>
        <v>470.08547008547004</v>
      </c>
    </row>
    <row r="13" spans="1:7">
      <c r="A13" s="7" t="s">
        <v>24</v>
      </c>
      <c r="B13" s="7">
        <v>42</v>
      </c>
      <c r="C13" s="7">
        <v>45</v>
      </c>
      <c r="D13" s="7">
        <v>75</v>
      </c>
      <c r="E13" s="7">
        <v>67</v>
      </c>
      <c r="F13" s="3">
        <v>67</v>
      </c>
    </row>
    <row r="14" spans="1:7">
      <c r="A14" s="7" t="s">
        <v>25</v>
      </c>
      <c r="B14" s="7">
        <v>20</v>
      </c>
      <c r="C14" s="7">
        <v>20</v>
      </c>
      <c r="D14" s="7">
        <v>20</v>
      </c>
      <c r="E14" s="7">
        <v>20</v>
      </c>
      <c r="F14" s="3">
        <v>20</v>
      </c>
    </row>
    <row r="15" spans="1:7">
      <c r="A15" s="7" t="s">
        <v>26</v>
      </c>
      <c r="B15" s="9">
        <f>SUM(B9:B14)</f>
        <v>275</v>
      </c>
      <c r="C15" s="9">
        <f>SUM(C9:C14)</f>
        <v>565</v>
      </c>
      <c r="D15" s="9">
        <f>SUM(D9:D14)</f>
        <v>1088</v>
      </c>
      <c r="E15" s="9">
        <f>SUM(E9:E14)</f>
        <v>1073</v>
      </c>
      <c r="F15" s="13">
        <f>SUM(F9:F14)</f>
        <v>1204.08547008547</v>
      </c>
    </row>
    <row r="16" spans="1:7">
      <c r="A16" s="7" t="s">
        <v>27</v>
      </c>
      <c r="B16" s="7">
        <v>140</v>
      </c>
      <c r="C16" s="7">
        <v>120</v>
      </c>
      <c r="D16" s="7">
        <v>100</v>
      </c>
      <c r="E16" s="7">
        <v>100</v>
      </c>
      <c r="F16" s="3">
        <v>80</v>
      </c>
    </row>
    <row r="17" spans="1:7">
      <c r="A17" s="7" t="s">
        <v>29</v>
      </c>
      <c r="B17" s="7">
        <v>0</v>
      </c>
      <c r="C17" s="7">
        <v>100</v>
      </c>
      <c r="D17" s="7">
        <v>0</v>
      </c>
      <c r="E17" s="7">
        <v>0</v>
      </c>
      <c r="F17" s="3">
        <v>0</v>
      </c>
    </row>
    <row r="18" spans="1:7">
      <c r="A18" s="7" t="s">
        <v>28</v>
      </c>
      <c r="B18" s="9">
        <f>SUM(B15:B17)</f>
        <v>415</v>
      </c>
      <c r="C18" s="9">
        <f>SUM(C15:C17)</f>
        <v>785</v>
      </c>
      <c r="D18" s="9">
        <f>SUM(D15:D17)</f>
        <v>1188</v>
      </c>
      <c r="E18" s="9">
        <f>SUM(E15:E17)</f>
        <v>1173</v>
      </c>
      <c r="F18" s="13">
        <f>SUM(F15:F17)</f>
        <v>1284.08547008547</v>
      </c>
      <c r="G18" s="15"/>
    </row>
    <row r="19" spans="1:7">
      <c r="A19" s="7" t="s">
        <v>30</v>
      </c>
      <c r="B19" s="7">
        <v>504</v>
      </c>
      <c r="C19" s="7">
        <v>372</v>
      </c>
      <c r="D19" s="7">
        <v>494</v>
      </c>
      <c r="E19" s="7">
        <v>454</v>
      </c>
      <c r="F19" s="12">
        <f>E19+'Operating Expenses'!F15</f>
        <v>553.30769230769226</v>
      </c>
    </row>
    <row r="20" spans="1:7">
      <c r="A20" s="7" t="s">
        <v>31</v>
      </c>
      <c r="B20" s="9">
        <f>SUM(B18:B19)</f>
        <v>919</v>
      </c>
      <c r="C20" s="9">
        <f>SUM(C18:C19)</f>
        <v>1157</v>
      </c>
      <c r="D20" s="9">
        <f>SUM(D18:D19)</f>
        <v>1682</v>
      </c>
      <c r="E20" s="9">
        <f>SUM(E18:E19)</f>
        <v>1627</v>
      </c>
      <c r="F20" s="13">
        <f>SUM(F18:F19)</f>
        <v>1837.3931623931621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Operating Expenses</vt:lpstr>
      <vt:lpstr>Balance sheet</vt:lpstr>
      <vt:lpstr>Sheet3</vt:lpstr>
    </vt:vector>
  </TitlesOfParts>
  <Company>FEI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dsn</dc:creator>
  <cp:lastModifiedBy>dsn</cp:lastModifiedBy>
  <dcterms:created xsi:type="dcterms:W3CDTF">2011-02-04T10:09:57Z</dcterms:created>
  <dcterms:modified xsi:type="dcterms:W3CDTF">2011-02-04T17:09:47Z</dcterms:modified>
</cp:coreProperties>
</file>